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はじめに" sheetId="1" r:id="rId1"/>
    <sheet name="法人化比較" sheetId="2" r:id="rId2"/>
    <sheet name="法人の税金" sheetId="3" r:id="rId3"/>
  </sheets>
  <definedNames/>
  <calcPr fullCalcOnLoad="1"/>
</workbook>
</file>

<file path=xl/sharedStrings.xml><?xml version="1.0" encoding="utf-8"?>
<sst xmlns="http://schemas.openxmlformats.org/spreadsheetml/2006/main" count="119" uniqueCount="99">
  <si>
    <t>法人所得金額</t>
  </si>
  <si>
    <t>法人税税率</t>
  </si>
  <si>
    <t>事業税率</t>
  </si>
  <si>
    <t>年８００万円超</t>
  </si>
  <si>
    <t>年４００万円超８００万円以下</t>
  </si>
  <si>
    <t>年４００万円以下</t>
  </si>
  <si>
    <t>年８００万円以下</t>
  </si>
  <si>
    <t>法人税額</t>
  </si>
  <si>
    <t>事業税額</t>
  </si>
  <si>
    <t>資本金が１億円超または、年所得2,500万円超の場合</t>
  </si>
  <si>
    <t>資本金１億円以下かつ法人税額年1,000万円以下</t>
  </si>
  <si>
    <t>上記以外</t>
  </si>
  <si>
    <t>地方法人特別税</t>
  </si>
  <si>
    <t>地方法人特別税</t>
  </si>
  <si>
    <t>都民税法人税割（２３区の場合）</t>
  </si>
  <si>
    <t>都民税法人税割</t>
  </si>
  <si>
    <t>都民税均等割</t>
  </si>
  <si>
    <t>１千万円超～１億円以下</t>
  </si>
  <si>
    <t>都民税均等割額</t>
  </si>
  <si>
    <t>資本金等の額</t>
  </si>
  <si>
    <t>１千万円以下</t>
  </si>
  <si>
    <t>従業者数</t>
  </si>
  <si>
    <t>１億円超～１０億円以下</t>
  </si>
  <si>
    <t>１０億円超～５０億円以下</t>
  </si>
  <si>
    <t>５０人以下</t>
  </si>
  <si>
    <t>５０人超</t>
  </si>
  <si>
    <t>５０億円超～</t>
  </si>
  <si>
    <t>税額</t>
  </si>
  <si>
    <t>合計</t>
  </si>
  <si>
    <t>給与支給額</t>
  </si>
  <si>
    <t>給与所得控除額</t>
  </si>
  <si>
    <t>青色申告特別控除</t>
  </si>
  <si>
    <t>所得金額</t>
  </si>
  <si>
    <t>所得税額</t>
  </si>
  <si>
    <t>所得控除合計</t>
  </si>
  <si>
    <t>住民税</t>
  </si>
  <si>
    <t>住民税額</t>
  </si>
  <si>
    <t>所得税＋住民税</t>
  </si>
  <si>
    <t>地域によって、事業税、都道府県民税、市町村民税の税率等が異なりますのでご注意ください。</t>
  </si>
  <si>
    <t>このエクセルファイルで、税額を計算をして、何かしらの不利を被ったとしても、</t>
  </si>
  <si>
    <r>
      <rPr>
        <b/>
        <sz val="11"/>
        <color indexed="10"/>
        <rFont val="ＭＳ Ｐゴシック"/>
        <family val="3"/>
      </rPr>
      <t>当事務所では、責任は負いかねます</t>
    </r>
    <r>
      <rPr>
        <sz val="11"/>
        <color theme="1"/>
        <rFont val="Calibri"/>
        <family val="3"/>
      </rPr>
      <t>ので、あくまで参考程度にご使用ください。</t>
    </r>
  </si>
  <si>
    <t>（東京都であれば、資本金１億円以下かつ年所得２５００万円以下、</t>
  </si>
  <si>
    <t>３以上の都道府県に事務所・事業所を設けて事業を行っている法人など）</t>
  </si>
  <si>
    <t>収入－経費</t>
  </si>
  <si>
    <t>法人化比較シートについて</t>
  </si>
  <si>
    <t>法人税シートについて</t>
  </si>
  <si>
    <t>これは、法人化した時の所得税、住民税の税額を概算で計算するためのエクセルファイルです。</t>
  </si>
  <si>
    <t>法人に利益を残した場合、法人に法人税等が発生するため、</t>
  </si>
  <si>
    <t>（人的調整控除を考慮しても、ほとんど税額は変わりません。）</t>
  </si>
  <si>
    <t>気になる方は、住所地の区役所、市役所、町役場、村役場などにお問い合わせください。</t>
  </si>
  <si>
    <t>個人住民税の税率は１０％としていますが、一部の自治体で多少異なるところもあるようですので、</t>
  </si>
  <si>
    <t>１．収入金額　－　必要経費の金額を入力して下さい。</t>
  </si>
  <si>
    <t>２．所得控除の合計額を入力して下さい。</t>
  </si>
  <si>
    <r>
      <rPr>
        <b/>
        <sz val="11"/>
        <color indexed="10"/>
        <rFont val="ＭＳ Ｐゴシック"/>
        <family val="3"/>
      </rPr>
      <t>イメージ：</t>
    </r>
    <r>
      <rPr>
        <sz val="11"/>
        <color indexed="8"/>
        <rFont val="ＭＳ Ｐゴシック"/>
        <family val="3"/>
      </rPr>
      <t>法人の所得　＝　収入金額　－　（必要経費　＋自分への給与）</t>
    </r>
  </si>
  <si>
    <t>事業所得しかない場合を想定してあります。その他に所得があると色々と変わる可能性があります。</t>
  </si>
  <si>
    <t>法人の利益の分を、そのまま自分への給与とし、法人の所得を０とするように仮定して</t>
  </si>
  <si>
    <t>個人の税額を比較しています。（事業所得分が法人の利益になると仮定）</t>
  </si>
  <si>
    <t>※個人の所得金額が９００万円を超えてきますと、法人税の方が税率が小さくなる可能性があります。</t>
  </si>
  <si>
    <t>個人事業主が法人化した場合の、税額を概算するためのファイルです。</t>
  </si>
  <si>
    <t>法人化した時の個人に係る税額</t>
  </si>
  <si>
    <t>で選択</t>
  </si>
  <si>
    <t>○</t>
  </si>
  <si>
    <t>×</t>
  </si>
  <si>
    <t>適用無</t>
  </si>
  <si>
    <t>適用有</t>
  </si>
  <si>
    <t>個人事業の場合の個人に係る税額</t>
  </si>
  <si>
    <t>上記金額から７万円を控除してください。</t>
  </si>
  <si>
    <t>法人には上記の他、７万円ほどの均等割が発生します。</t>
  </si>
  <si>
    <t>法人化すると、消費税が２年間免税となる可能性があります。</t>
  </si>
  <si>
    <t>あくまで、概算です。このファイルの使用により何かしらの不利を被ったとしても、</t>
  </si>
  <si>
    <r>
      <rPr>
        <b/>
        <sz val="11"/>
        <color indexed="10"/>
        <rFont val="ＭＳ Ｐゴシック"/>
        <family val="3"/>
      </rPr>
      <t>当事務所では、責任は負いかねます</t>
    </r>
    <r>
      <rPr>
        <sz val="11"/>
        <color theme="1"/>
        <rFont val="Calibri"/>
        <family val="3"/>
      </rPr>
      <t>ので、あくまで参考程度にご使用ください。</t>
    </r>
  </si>
  <si>
    <t>ゆうき会計事務所</t>
  </si>
  <si>
    <t>個人住民税については、所得税との所得控除額の違い、人的調整控除、均等割分は無視しています。</t>
  </si>
  <si>
    <t>このファイルは、東京都２３区の税率となっていますが、概算で使う分には問題ないと思われます。</t>
  </si>
  <si>
    <r>
      <rPr>
        <sz val="11"/>
        <color indexed="10"/>
        <rFont val="ＭＳ Ｐゴシック"/>
        <family val="3"/>
      </rPr>
      <t>※</t>
    </r>
    <r>
      <rPr>
        <sz val="11"/>
        <color theme="1"/>
        <rFont val="Calibri"/>
        <family val="3"/>
      </rPr>
      <t>小規模法人を対象としています。</t>
    </r>
  </si>
  <si>
    <t>円有利</t>
  </si>
  <si>
    <t>ゆうき会計事務所作成</t>
  </si>
  <si>
    <t>①給与所得額</t>
  </si>
  <si>
    <t>②所得控除合計</t>
  </si>
  <si>
    <t>①－②</t>
  </si>
  <si>
    <t>①事業所得</t>
  </si>
  <si>
    <t>①－②</t>
  </si>
  <si>
    <t>×</t>
  </si>
  <si>
    <t>４．青色申告の適用はありますか？</t>
  </si>
  <si>
    <t>３．必要経費のうち個人事業税の金額</t>
  </si>
  <si>
    <t>　法人化した場合、個人事業税はなくなりますので、給与の金額に加算しております。</t>
  </si>
  <si>
    <t>法人化すると、税務顧問料などの経費が増加します。それらも考慮する必要があります。</t>
  </si>
  <si>
    <t>ただし、経費が増えるので、税額も減少します。</t>
  </si>
  <si>
    <t>所得税と住民税の差額です。この他に、さらに社会保険料も安くなる可能性があります。</t>
  </si>
  <si>
    <t>社会保険料がどのくらい変わるか調べたい場合は、住所地の市役所等のＨＰに計算式が掲載されていることが多いです。</t>
  </si>
  <si>
    <t>各自治体で異なりますので、各自調べる必要があります。</t>
  </si>
  <si>
    <t>個人事業税を支払っている時は、法人化すると、個人事業税の負担はなくなります。</t>
  </si>
  <si>
    <t>総合税負担率</t>
  </si>
  <si>
    <r>
      <rPr>
        <sz val="11"/>
        <color indexed="10"/>
        <rFont val="ＭＳ Ｐゴシック"/>
        <family val="3"/>
      </rPr>
      <t>※</t>
    </r>
    <r>
      <rPr>
        <sz val="11"/>
        <color theme="1"/>
        <rFont val="Calibri"/>
        <family val="3"/>
      </rPr>
      <t>このページは、保護パスワードはかけていません。</t>
    </r>
  </si>
  <si>
    <t>計算式を変えたい場合は、シートの保護をはずして下さい。</t>
  </si>
  <si>
    <t>当ファイルは、２００９年１０月１９日に作成したものです。</t>
  </si>
  <si>
    <t>それ以降の法改正には対応していませんので、ご了承ください。</t>
  </si>
  <si>
    <t>とても簡単なものなので、あくまで参考程度としてご使用下さい。</t>
  </si>
  <si>
    <t>現在のところ、法人の税金の計算は小規模の法人（軽減税率適用法人）にしか対応していません。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</si>
</sst>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48"/>
      <name val="Calibri"/>
      <family val="2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4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1"/>
      <color rgb="FF2950F7"/>
      <name val="Calibri"/>
      <family val="2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38" fontId="0" fillId="0" borderId="0" xfId="48" applyFont="1" applyAlignment="1" applyProtection="1">
      <alignment vertical="center"/>
      <protection locked="0"/>
    </xf>
    <xf numFmtId="38" fontId="0" fillId="0" borderId="10" xfId="48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38" fontId="0" fillId="0" borderId="0" xfId="48" applyFont="1" applyBorder="1" applyAlignment="1" applyProtection="1">
      <alignment vertical="center"/>
      <protection locked="0"/>
    </xf>
    <xf numFmtId="0" fontId="39" fillId="33" borderId="0" xfId="0" applyFont="1" applyFill="1" applyAlignment="1" applyProtection="1">
      <alignment vertical="center"/>
      <protection locked="0"/>
    </xf>
    <xf numFmtId="0" fontId="44" fillId="0" borderId="0" xfId="0" applyFont="1" applyAlignment="1" applyProtection="1">
      <alignment horizontal="right" vertical="center"/>
      <protection locked="0"/>
    </xf>
    <xf numFmtId="0" fontId="44" fillId="0" borderId="0" xfId="0" applyFont="1" applyAlignment="1" applyProtection="1">
      <alignment vertical="center"/>
      <protection locked="0"/>
    </xf>
    <xf numFmtId="38" fontId="0" fillId="0" borderId="11" xfId="48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8" fontId="0" fillId="0" borderId="0" xfId="48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8" fontId="45" fillId="0" borderId="0" xfId="48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38" fontId="0" fillId="0" borderId="10" xfId="48" applyFont="1" applyBorder="1" applyAlignment="1" applyProtection="1">
      <alignment vertical="center"/>
      <protection/>
    </xf>
    <xf numFmtId="38" fontId="0" fillId="0" borderId="0" xfId="48" applyFont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38" fontId="0" fillId="0" borderId="0" xfId="48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38" fontId="0" fillId="0" borderId="0" xfId="48" applyFont="1" applyAlignment="1" applyProtection="1">
      <alignment vertical="center"/>
      <protection locked="0"/>
    </xf>
    <xf numFmtId="38" fontId="44" fillId="0" borderId="12" xfId="48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9" fontId="0" fillId="0" borderId="11" xfId="42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38" fontId="0" fillId="0" borderId="13" xfId="48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176" fontId="0" fillId="0" borderId="11" xfId="42" applyNumberFormat="1" applyFont="1" applyBorder="1" applyAlignment="1" applyProtection="1">
      <alignment vertical="center"/>
      <protection locked="0"/>
    </xf>
    <xf numFmtId="10" fontId="0" fillId="0" borderId="11" xfId="42" applyNumberFormat="1" applyFont="1" applyBorder="1" applyAlignment="1" applyProtection="1">
      <alignment vertical="center"/>
      <protection locked="0"/>
    </xf>
    <xf numFmtId="177" fontId="0" fillId="0" borderId="11" xfId="42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shrinkToFit="1"/>
      <protection locked="0"/>
    </xf>
    <xf numFmtId="176" fontId="0" fillId="0" borderId="0" xfId="42" applyNumberFormat="1" applyFont="1" applyBorder="1" applyAlignment="1" applyProtection="1">
      <alignment vertical="center"/>
      <protection locked="0"/>
    </xf>
    <xf numFmtId="10" fontId="0" fillId="0" borderId="0" xfId="42" applyNumberFormat="1" applyFont="1" applyBorder="1" applyAlignment="1" applyProtection="1">
      <alignment vertical="center"/>
      <protection locked="0"/>
    </xf>
    <xf numFmtId="0" fontId="39" fillId="7" borderId="11" xfId="0" applyFont="1" applyFill="1" applyBorder="1" applyAlignment="1" applyProtection="1">
      <alignment horizontal="center" vertical="center" shrinkToFit="1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39" fillId="33" borderId="14" xfId="0" applyFont="1" applyFill="1" applyBorder="1" applyAlignment="1" applyProtection="1">
      <alignment horizontal="center" vertical="center"/>
      <protection locked="0"/>
    </xf>
    <xf numFmtId="38" fontId="0" fillId="0" borderId="15" xfId="48" applyFont="1" applyBorder="1" applyAlignment="1" applyProtection="1">
      <alignment vertical="center"/>
      <protection locked="0"/>
    </xf>
    <xf numFmtId="10" fontId="0" fillId="0" borderId="0" xfId="42" applyNumberFormat="1" applyFont="1" applyAlignment="1" applyProtection="1">
      <alignment vertical="center"/>
      <protection locked="0"/>
    </xf>
    <xf numFmtId="0" fontId="39" fillId="7" borderId="11" xfId="0" applyFont="1" applyFill="1" applyBorder="1" applyAlignment="1" applyProtection="1">
      <alignment horizontal="center" vertical="center"/>
      <protection locked="0"/>
    </xf>
    <xf numFmtId="38" fontId="39" fillId="7" borderId="11" xfId="48" applyFont="1" applyFill="1" applyBorder="1" applyAlignment="1" applyProtection="1">
      <alignment horizontal="center" vertical="center"/>
      <protection locked="0"/>
    </xf>
    <xf numFmtId="38" fontId="0" fillId="0" borderId="11" xfId="48" applyFont="1" applyBorder="1" applyAlignment="1" applyProtection="1">
      <alignment horizontal="center" vertical="center"/>
      <protection locked="0"/>
    </xf>
    <xf numFmtId="38" fontId="0" fillId="0" borderId="13" xfId="48" applyFont="1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 locked="0"/>
    </xf>
    <xf numFmtId="38" fontId="0" fillId="0" borderId="11" xfId="48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176" fontId="0" fillId="0" borderId="16" xfId="42" applyNumberFormat="1" applyFont="1" applyBorder="1" applyAlignment="1" applyProtection="1">
      <alignment horizontal="right" vertical="center"/>
      <protection locked="0"/>
    </xf>
    <xf numFmtId="176" fontId="0" fillId="0" borderId="17" xfId="42" applyNumberFormat="1" applyFont="1" applyBorder="1" applyAlignment="1" applyProtection="1">
      <alignment horizontal="right" vertical="center"/>
      <protection locked="0"/>
    </xf>
    <xf numFmtId="0" fontId="39" fillId="7" borderId="18" xfId="0" applyFont="1" applyFill="1" applyBorder="1" applyAlignment="1" applyProtection="1">
      <alignment horizontal="center" vertical="center"/>
      <protection locked="0"/>
    </xf>
    <xf numFmtId="0" fontId="39" fillId="7" borderId="19" xfId="0" applyFont="1" applyFill="1" applyBorder="1" applyAlignment="1" applyProtection="1">
      <alignment horizontal="center" vertical="center"/>
      <protection locked="0"/>
    </xf>
    <xf numFmtId="0" fontId="39" fillId="7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yu-kikaike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taxanswer/shotoku/shoto320.htm" TargetMode="External" /><Relationship Id="rId2" Type="http://schemas.openxmlformats.org/officeDocument/2006/relationships/hyperlink" Target="http://yu-kikaikei.com/php/hikaku/houjinka.php" TargetMode="External" /><Relationship Id="rId3" Type="http://schemas.openxmlformats.org/officeDocument/2006/relationships/hyperlink" Target="http://yu-kikaikei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yu-kikaikei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40</xdr:row>
      <xdr:rowOff>0</xdr:rowOff>
    </xdr:from>
    <xdr:to>
      <xdr:col>11</xdr:col>
      <xdr:colOff>152400</xdr:colOff>
      <xdr:row>41</xdr:row>
      <xdr:rowOff>57150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4591050" y="7210425"/>
          <a:ext cx="1362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http://yu-kikaikei.com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142875</xdr:rowOff>
    </xdr:from>
    <xdr:to>
      <xdr:col>7</xdr:col>
      <xdr:colOff>57150</xdr:colOff>
      <xdr:row>4</xdr:row>
      <xdr:rowOff>38100</xdr:rowOff>
    </xdr:to>
    <xdr:sp>
      <xdr:nvSpPr>
        <xdr:cNvPr id="1" name="テキスト ボックス 2">
          <a:hlinkClick r:id="rId1"/>
        </xdr:cNvPr>
        <xdr:cNvSpPr txBox="1">
          <a:spLocks noChangeArrowheads="1"/>
        </xdr:cNvSpPr>
      </xdr:nvSpPr>
      <xdr:spPr>
        <a:xfrm>
          <a:off x="4152900" y="504825"/>
          <a:ext cx="2105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所得控除についてはこちらを参照</a:t>
          </a:r>
        </a:p>
      </xdr:txBody>
    </xdr:sp>
    <xdr:clientData/>
  </xdr:twoCellAnchor>
  <xdr:twoCellAnchor>
    <xdr:from>
      <xdr:col>1</xdr:col>
      <xdr:colOff>0</xdr:colOff>
      <xdr:row>59</xdr:row>
      <xdr:rowOff>104775</xdr:rowOff>
    </xdr:from>
    <xdr:to>
      <xdr:col>3</xdr:col>
      <xdr:colOff>161925</xdr:colOff>
      <xdr:row>61</xdr:row>
      <xdr:rowOff>57150</xdr:rowOff>
    </xdr:to>
    <xdr:sp>
      <xdr:nvSpPr>
        <xdr:cNvPr id="2" name="テキスト ボックス 3">
          <a:hlinkClick r:id="rId2"/>
        </xdr:cNvPr>
        <xdr:cNvSpPr txBox="1">
          <a:spLocks noChangeArrowheads="1"/>
        </xdr:cNvSpPr>
      </xdr:nvSpPr>
      <xdr:spPr>
        <a:xfrm>
          <a:off x="1009650" y="10715625"/>
          <a:ext cx="2105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1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ホームページ上でも計算できます</a:t>
          </a:r>
        </a:p>
      </xdr:txBody>
    </xdr:sp>
    <xdr:clientData/>
  </xdr:twoCellAnchor>
  <xdr:twoCellAnchor>
    <xdr:from>
      <xdr:col>4</xdr:col>
      <xdr:colOff>619125</xdr:colOff>
      <xdr:row>62</xdr:row>
      <xdr:rowOff>142875</xdr:rowOff>
    </xdr:from>
    <xdr:to>
      <xdr:col>6</xdr:col>
      <xdr:colOff>485775</xdr:colOff>
      <xdr:row>64</xdr:row>
      <xdr:rowOff>28575</xdr:rowOff>
    </xdr:to>
    <xdr:sp>
      <xdr:nvSpPr>
        <xdr:cNvPr id="3" name="テキスト ボックス 4">
          <a:hlinkClick r:id="rId3"/>
        </xdr:cNvPr>
        <xdr:cNvSpPr txBox="1">
          <a:spLocks noChangeArrowheads="1"/>
        </xdr:cNvSpPr>
      </xdr:nvSpPr>
      <xdr:spPr>
        <a:xfrm>
          <a:off x="4724400" y="11325225"/>
          <a:ext cx="1362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http://yu-kikaikei.com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133350</xdr:rowOff>
    </xdr:from>
    <xdr:to>
      <xdr:col>8</xdr:col>
      <xdr:colOff>371475</xdr:colOff>
      <xdr:row>4</xdr:row>
      <xdr:rowOff>38100</xdr:rowOff>
    </xdr:to>
    <xdr:sp>
      <xdr:nvSpPr>
        <xdr:cNvPr id="1" name="テキスト ボックス 3">
          <a:hlinkClick r:id="rId1"/>
        </xdr:cNvPr>
        <xdr:cNvSpPr txBox="1">
          <a:spLocks noChangeArrowheads="1"/>
        </xdr:cNvSpPr>
      </xdr:nvSpPr>
      <xdr:spPr>
        <a:xfrm>
          <a:off x="5162550" y="133350"/>
          <a:ext cx="18383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http://yu-kikaikei.com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3.00390625" style="22" customWidth="1"/>
    <col min="3" max="16384" width="9.00390625" style="22" customWidth="1"/>
  </cols>
  <sheetData>
    <row r="2" ht="13.5">
      <c r="C2" s="22" t="s">
        <v>46</v>
      </c>
    </row>
    <row r="4" ht="13.5">
      <c r="C4" s="22" t="s">
        <v>39</v>
      </c>
    </row>
    <row r="5" ht="13.5">
      <c r="C5" s="23" t="s">
        <v>40</v>
      </c>
    </row>
    <row r="6" ht="13.5">
      <c r="C6" s="23"/>
    </row>
    <row r="7" ht="13.5">
      <c r="C7" s="22" t="s">
        <v>95</v>
      </c>
    </row>
    <row r="8" ht="13.5">
      <c r="C8" s="23" t="s">
        <v>96</v>
      </c>
    </row>
    <row r="9" ht="13.5">
      <c r="C9" s="23"/>
    </row>
    <row r="10" spans="2:3" ht="17.25">
      <c r="B10" s="24" t="s">
        <v>44</v>
      </c>
      <c r="C10" s="24"/>
    </row>
    <row r="12" ht="13.5">
      <c r="C12" s="22" t="s">
        <v>58</v>
      </c>
    </row>
    <row r="13" ht="13.5">
      <c r="C13" s="22" t="s">
        <v>97</v>
      </c>
    </row>
    <row r="15" ht="13.5">
      <c r="C15" s="22" t="s">
        <v>47</v>
      </c>
    </row>
    <row r="16" ht="13.5">
      <c r="C16" s="22" t="s">
        <v>55</v>
      </c>
    </row>
    <row r="17" ht="13.5">
      <c r="C17" s="23" t="s">
        <v>56</v>
      </c>
    </row>
    <row r="18" ht="23.25" customHeight="1">
      <c r="C18" s="23" t="s">
        <v>53</v>
      </c>
    </row>
    <row r="19" ht="13.5">
      <c r="C19" s="23" t="s">
        <v>57</v>
      </c>
    </row>
    <row r="20" ht="13.5">
      <c r="C20" s="23"/>
    </row>
    <row r="21" ht="13.5">
      <c r="C21" s="22" t="s">
        <v>54</v>
      </c>
    </row>
    <row r="23" ht="13.5">
      <c r="C23" s="23" t="s">
        <v>72</v>
      </c>
    </row>
    <row r="24" ht="13.5">
      <c r="C24" s="23" t="s">
        <v>48</v>
      </c>
    </row>
    <row r="25" ht="13.5">
      <c r="C25" s="23"/>
    </row>
    <row r="26" ht="13.5">
      <c r="C26" s="23" t="s">
        <v>50</v>
      </c>
    </row>
    <row r="27" ht="13.5">
      <c r="C27" s="23" t="s">
        <v>49</v>
      </c>
    </row>
    <row r="28" ht="13.5">
      <c r="C28" s="23"/>
    </row>
    <row r="29" ht="13.5">
      <c r="C29" s="23"/>
    </row>
    <row r="30" spans="2:3" ht="17.25">
      <c r="B30" s="24" t="s">
        <v>45</v>
      </c>
      <c r="C30" s="24"/>
    </row>
    <row r="32" ht="13.5">
      <c r="C32" s="22" t="s">
        <v>98</v>
      </c>
    </row>
    <row r="33" ht="13.5">
      <c r="C33" s="22" t="s">
        <v>41</v>
      </c>
    </row>
    <row r="34" ht="13.5">
      <c r="C34" s="22" t="s">
        <v>42</v>
      </c>
    </row>
    <row r="36" ht="13.5">
      <c r="C36" s="22" t="s">
        <v>38</v>
      </c>
    </row>
    <row r="37" ht="13.5">
      <c r="C37" s="22" t="s">
        <v>73</v>
      </c>
    </row>
    <row r="39" spans="2:3" ht="12" customHeight="1">
      <c r="B39" s="24"/>
      <c r="C39" s="24"/>
    </row>
    <row r="40" spans="2:10" ht="13.5">
      <c r="B40" s="21"/>
      <c r="E40" s="21"/>
      <c r="J40" s="22" t="s">
        <v>76</v>
      </c>
    </row>
    <row r="41" spans="2:7" ht="15">
      <c r="B41" s="21"/>
      <c r="E41" s="21"/>
      <c r="G41" s="25"/>
    </row>
    <row r="42" spans="2:5" ht="13.5">
      <c r="B42" s="21"/>
      <c r="E42" s="21"/>
    </row>
    <row r="43" spans="2:5" ht="13.5">
      <c r="B43" s="21"/>
      <c r="E43" s="21"/>
    </row>
    <row r="44" spans="2:5" ht="13.5">
      <c r="B44" s="21"/>
      <c r="E44" s="21"/>
    </row>
    <row r="45" spans="2:5" ht="13.5">
      <c r="B45" s="21"/>
      <c r="E45" s="21"/>
    </row>
  </sheetData>
  <sheetProtection password="DA51" sheet="1" objects="1" scenarios="1" selectLockedCells="1"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G64"/>
  <sheetViews>
    <sheetView showGridLines="0" zoomScalePageLayoutView="0" workbookViewId="0" topLeftCell="A1">
      <selection activeCell="D2" sqref="D2"/>
    </sheetView>
  </sheetViews>
  <sheetFormatPr defaultColWidth="9.140625" defaultRowHeight="15"/>
  <cols>
    <col min="1" max="1" width="15.140625" style="1" bestFit="1" customWidth="1"/>
    <col min="2" max="2" width="13.7109375" style="2" customWidth="1"/>
    <col min="3" max="3" width="15.421875" style="1" customWidth="1"/>
    <col min="4" max="4" width="17.28125" style="1" bestFit="1" customWidth="1"/>
    <col min="5" max="5" width="13.421875" style="2" customWidth="1"/>
    <col min="6" max="16384" width="9.00390625" style="1" customWidth="1"/>
  </cols>
  <sheetData>
    <row r="1" ht="14.25" thickBot="1"/>
    <row r="2" spans="1:4" ht="14.25" thickBot="1">
      <c r="A2" s="1" t="s">
        <v>51</v>
      </c>
      <c r="D2" s="3">
        <v>0</v>
      </c>
    </row>
    <row r="3" ht="14.25" thickBot="1"/>
    <row r="4" spans="1:4" ht="14.25" thickBot="1">
      <c r="A4" s="1" t="s">
        <v>52</v>
      </c>
      <c r="D4" s="52">
        <v>0</v>
      </c>
    </row>
    <row r="5" spans="2:5" ht="14.25" thickBot="1">
      <c r="B5" s="19"/>
      <c r="D5" s="11"/>
      <c r="E5" s="19"/>
    </row>
    <row r="6" spans="1:5" ht="14.25" thickBot="1">
      <c r="A6" s="1" t="s">
        <v>84</v>
      </c>
      <c r="B6" s="19"/>
      <c r="D6" s="4">
        <v>0</v>
      </c>
      <c r="E6" s="26" t="s">
        <v>85</v>
      </c>
    </row>
    <row r="7" ht="14.25" thickBot="1">
      <c r="D7" s="11"/>
    </row>
    <row r="8" spans="1:7" ht="14.25" thickBot="1">
      <c r="A8" s="1" t="s">
        <v>83</v>
      </c>
      <c r="D8" s="12" t="s">
        <v>82</v>
      </c>
      <c r="E8" s="13" t="s">
        <v>61</v>
      </c>
      <c r="F8" s="14" t="s">
        <v>62</v>
      </c>
      <c r="G8" s="1" t="s">
        <v>60</v>
      </c>
    </row>
    <row r="9" spans="4:6" ht="13.5">
      <c r="D9" s="11"/>
      <c r="E9" s="15" t="s">
        <v>64</v>
      </c>
      <c r="F9" s="16" t="s">
        <v>63</v>
      </c>
    </row>
    <row r="10" spans="4:6" ht="13.5">
      <c r="D10" s="11"/>
      <c r="E10" s="15"/>
      <c r="F10" s="16"/>
    </row>
    <row r="12" spans="1:4" ht="14.25">
      <c r="A12" s="17" t="s">
        <v>59</v>
      </c>
      <c r="D12" s="17" t="s">
        <v>65</v>
      </c>
    </row>
    <row r="13" spans="1:4" ht="14.25">
      <c r="A13" s="17"/>
      <c r="D13" s="17"/>
    </row>
    <row r="15" spans="1:5" ht="13.5">
      <c r="A15" s="1" t="s">
        <v>29</v>
      </c>
      <c r="B15" s="10">
        <f>D2+D6</f>
        <v>0</v>
      </c>
      <c r="D15" s="1" t="s">
        <v>43</v>
      </c>
      <c r="E15" s="10">
        <f>D2</f>
        <v>0</v>
      </c>
    </row>
    <row r="17" spans="1:5" ht="13.5">
      <c r="A17" s="1" t="s">
        <v>30</v>
      </c>
      <c r="B17" s="10">
        <f>IF(B15&lt;=650000,B15,IF(B15&lt;=1625000,650000,IF(AND(1625000&lt;B15,B15&lt;=1800000),B15*0.4,IF(AND(1800000&lt;B15,B15&lt;=3600000),B15*0.3+180000,IF(AND(3600000&lt;B15,B15&lt;=6600000),B15*0.2+540000,IF(AND(6600000&lt;B15,B15&lt;=10000000),B15*0.1+1200000,IF(10000000&lt;B15,B15*5%+1700000)))))))</f>
        <v>0</v>
      </c>
      <c r="E17" s="6"/>
    </row>
    <row r="19" spans="1:5" ht="13.5">
      <c r="A19" s="1" t="s">
        <v>77</v>
      </c>
      <c r="B19" s="10">
        <f>B15-B17</f>
        <v>0</v>
      </c>
      <c r="D19" s="1" t="s">
        <v>31</v>
      </c>
      <c r="E19" s="10">
        <f>IF(D8="○",650000,0)</f>
        <v>0</v>
      </c>
    </row>
    <row r="21" spans="4:5" ht="13.5">
      <c r="D21" s="1" t="s">
        <v>80</v>
      </c>
      <c r="E21" s="10">
        <f>IF(E15-E17&lt;=650000,E15-E17,E15-E17-E19)</f>
        <v>0</v>
      </c>
    </row>
    <row r="22" ht="13.5">
      <c r="E22" s="6"/>
    </row>
    <row r="23" spans="1:5" ht="13.5">
      <c r="A23" s="1" t="s">
        <v>78</v>
      </c>
      <c r="B23" s="10">
        <f>IF($D$4&lt;380000,380000,$D$4)</f>
        <v>380000</v>
      </c>
      <c r="D23" s="1" t="s">
        <v>78</v>
      </c>
      <c r="E23" s="10">
        <f>IF($D$4&lt;380000,380000,$D$4)</f>
        <v>380000</v>
      </c>
    </row>
    <row r="24" spans="2:5" ht="13.5">
      <c r="B24" s="6"/>
      <c r="E24" s="6"/>
    </row>
    <row r="25" spans="1:5" ht="13.5">
      <c r="A25" s="1" t="s">
        <v>79</v>
      </c>
      <c r="B25" s="10">
        <f>IF(B19&lt;B23,0,B19-B23)</f>
        <v>0</v>
      </c>
      <c r="D25" s="1" t="s">
        <v>81</v>
      </c>
      <c r="E25" s="10">
        <f>IF(E21&lt;E23,0,E21-E23)</f>
        <v>0</v>
      </c>
    </row>
    <row r="26" ht="14.25" thickBot="1"/>
    <row r="27" spans="1:5" ht="14.25" thickBot="1">
      <c r="A27" s="7" t="s">
        <v>33</v>
      </c>
      <c r="B27" s="18">
        <f>IF(B25&lt;1950000,B25*0.05,IF(AND(1950000&lt;B25,B25&lt;=3300000),B25*10%-97500,IF(AND(3300000&lt;B25,B25&lt;=6950000),B25*20%-427500,IF(AND(6950000&lt;B25,B25&lt;=9000000),B25*0.23-636000,IF(AND(9000000&lt;B25,B25&lt;=18000000),B25*33%-1536000,IF(18000000&lt;B25,B25*40%-2796000))))))</f>
        <v>0</v>
      </c>
      <c r="D27" s="7" t="s">
        <v>33</v>
      </c>
      <c r="E27" s="18">
        <f>IF(E25&lt;=1950000,E25*0.05,IF(AND(1950000&lt;E25,E25&lt;=3300000),E25*10%-97500,IF(AND(3300000&lt;E25,E25&lt;=6950000),E25*20%-427500,IF(AND(6950000&lt;E25,E25&lt;=9000000),E25*0.23-636000,IF(AND(9000000&lt;E25,E25&lt;=18000000),E25*33%-1536000,IF(18000000&lt;E25,E25*40%-2796000))))))</f>
        <v>0</v>
      </c>
    </row>
    <row r="31" ht="14.25">
      <c r="A31" s="17" t="s">
        <v>35</v>
      </c>
    </row>
    <row r="33" spans="1:5" ht="13.5">
      <c r="A33" s="1" t="s">
        <v>34</v>
      </c>
      <c r="B33" s="5">
        <f>IF($D$4&lt;=330000,330000,$D$4)</f>
        <v>330000</v>
      </c>
      <c r="D33" s="1" t="s">
        <v>34</v>
      </c>
      <c r="E33" s="5">
        <f>IF($D$4&lt;=330000,330000,$D$4)</f>
        <v>330000</v>
      </c>
    </row>
    <row r="35" spans="1:5" ht="13.5">
      <c r="A35" s="1" t="s">
        <v>32</v>
      </c>
      <c r="B35" s="10">
        <f>IF(B19&lt;=B33,0,B19-B33)</f>
        <v>0</v>
      </c>
      <c r="D35" s="1" t="s">
        <v>32</v>
      </c>
      <c r="E35" s="10">
        <f>IF(E21&lt;=E33,0,E21-E33)</f>
        <v>0</v>
      </c>
    </row>
    <row r="36" ht="14.25" thickBot="1"/>
    <row r="37" spans="1:5" ht="14.25" thickBot="1">
      <c r="A37" s="7" t="s">
        <v>36</v>
      </c>
      <c r="B37" s="3">
        <f>B35*10%</f>
        <v>0</v>
      </c>
      <c r="D37" s="7" t="s">
        <v>36</v>
      </c>
      <c r="E37" s="3">
        <f>E35*10%</f>
        <v>0</v>
      </c>
    </row>
    <row r="39" ht="14.25" thickBot="1"/>
    <row r="40" spans="1:5" ht="14.25" thickBot="1">
      <c r="A40" s="7" t="s">
        <v>37</v>
      </c>
      <c r="B40" s="18">
        <f>B27+B37</f>
        <v>0</v>
      </c>
      <c r="D40" s="7" t="s">
        <v>37</v>
      </c>
      <c r="E40" s="18">
        <f>E27+E37</f>
        <v>0</v>
      </c>
    </row>
    <row r="43" spans="2:4" ht="18" thickBot="1">
      <c r="B43" s="8" t="str">
        <f>IF(B40&lt;=E40,"法人化した方が",IF(B40&gt;E40,"個人事業の方が"))</f>
        <v>法人化した方が</v>
      </c>
      <c r="C43" s="27">
        <f>IF(E40&lt;=B40,B40-E40,IF(E40&gt;B40,E40-B40))</f>
        <v>0</v>
      </c>
      <c r="D43" s="9" t="s">
        <v>75</v>
      </c>
    </row>
    <row r="44" ht="14.25" thickTop="1"/>
    <row r="45" ht="13.5">
      <c r="B45" s="2" t="s">
        <v>69</v>
      </c>
    </row>
    <row r="46" ht="13.5">
      <c r="B46" s="19" t="s">
        <v>70</v>
      </c>
    </row>
    <row r="48" ht="13.5">
      <c r="B48" s="26" t="s">
        <v>88</v>
      </c>
    </row>
    <row r="49" spans="2:5" ht="13.5">
      <c r="B49" s="26" t="s">
        <v>89</v>
      </c>
      <c r="E49" s="19"/>
    </row>
    <row r="50" spans="2:5" ht="13.5">
      <c r="B50" s="26" t="s">
        <v>90</v>
      </c>
      <c r="E50" s="19"/>
    </row>
    <row r="51" spans="2:5" ht="13.5">
      <c r="B51" s="19"/>
      <c r="E51" s="19"/>
    </row>
    <row r="52" ht="13.5">
      <c r="B52" s="2" t="s">
        <v>67</v>
      </c>
    </row>
    <row r="53" ht="13.5">
      <c r="B53" s="2" t="s">
        <v>66</v>
      </c>
    </row>
    <row r="54" spans="2:5" ht="13.5">
      <c r="B54" s="19"/>
      <c r="E54" s="19"/>
    </row>
    <row r="55" spans="2:5" ht="13.5">
      <c r="B55" s="26" t="s">
        <v>86</v>
      </c>
      <c r="E55" s="19"/>
    </row>
    <row r="56" spans="2:5" ht="13.5">
      <c r="B56" s="26" t="s">
        <v>87</v>
      </c>
      <c r="E56" s="19"/>
    </row>
    <row r="57" ht="13.5">
      <c r="B57" s="26"/>
    </row>
    <row r="58" ht="13.5">
      <c r="B58" s="26" t="s">
        <v>91</v>
      </c>
    </row>
    <row r="59" ht="13.5">
      <c r="B59" s="2" t="s">
        <v>68</v>
      </c>
    </row>
    <row r="63" spans="2:6" s="22" customFormat="1" ht="13.5">
      <c r="B63" s="21"/>
      <c r="E63" s="21"/>
      <c r="F63" s="22" t="s">
        <v>71</v>
      </c>
    </row>
    <row r="64" ht="15">
      <c r="G64" s="20"/>
    </row>
  </sheetData>
  <sheetProtection password="DA51" sheet="1" selectLockedCells="1"/>
  <dataValidations count="1">
    <dataValidation type="list" allowBlank="1" showInputMessage="1" showErrorMessage="1" sqref="D8">
      <formula1>$E$8:$F$8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I41"/>
  <sheetViews>
    <sheetView showGridLines="0" zoomScalePageLayoutView="0" workbookViewId="0" topLeftCell="A1">
      <selection activeCell="C8" sqref="C8"/>
    </sheetView>
  </sheetViews>
  <sheetFormatPr defaultColWidth="9.140625" defaultRowHeight="14.25" customHeight="1"/>
  <cols>
    <col min="1" max="1" width="2.28125" style="1" customWidth="1"/>
    <col min="2" max="2" width="16.00390625" style="1" customWidth="1"/>
    <col min="3" max="3" width="17.140625" style="19" customWidth="1"/>
    <col min="4" max="4" width="8.7109375" style="1" customWidth="1"/>
    <col min="5" max="5" width="21.57421875" style="1" customWidth="1"/>
    <col min="6" max="6" width="8.7109375" style="1" customWidth="1"/>
    <col min="7" max="7" width="6.8515625" style="1" customWidth="1"/>
    <col min="8" max="8" width="18.140625" style="1" customWidth="1"/>
    <col min="9" max="16384" width="9.00390625" style="1" customWidth="1"/>
  </cols>
  <sheetData>
    <row r="1" spans="2:8" ht="13.5">
      <c r="B1" s="19" t="s">
        <v>74</v>
      </c>
      <c r="C1" s="1"/>
      <c r="E1" s="19"/>
      <c r="H1" s="1" t="s">
        <v>71</v>
      </c>
    </row>
    <row r="2" spans="2:7" ht="15">
      <c r="B2" s="26" t="s">
        <v>93</v>
      </c>
      <c r="C2" s="1"/>
      <c r="E2" s="19"/>
      <c r="G2" s="28"/>
    </row>
    <row r="3" spans="2:7" ht="15">
      <c r="B3" s="26" t="s">
        <v>94</v>
      </c>
      <c r="C3" s="1"/>
      <c r="E3" s="19"/>
      <c r="G3" s="28"/>
    </row>
    <row r="4" spans="2:7" ht="15">
      <c r="B4" s="26"/>
      <c r="C4" s="1"/>
      <c r="E4" s="19"/>
      <c r="G4" s="28"/>
    </row>
    <row r="5" spans="2:6" ht="18" customHeight="1" thickBot="1">
      <c r="B5" s="29"/>
      <c r="C5" s="29"/>
      <c r="E5" s="58" t="s">
        <v>1</v>
      </c>
      <c r="F5" s="59"/>
    </row>
    <row r="6" spans="2:6" ht="18" customHeight="1" thickBot="1">
      <c r="B6" s="7" t="s">
        <v>0</v>
      </c>
      <c r="C6" s="3">
        <v>8000000</v>
      </c>
      <c r="E6" s="30" t="s">
        <v>6</v>
      </c>
      <c r="F6" s="31">
        <v>0.18</v>
      </c>
    </row>
    <row r="7" spans="5:6" ht="18" customHeight="1">
      <c r="E7" s="30" t="s">
        <v>3</v>
      </c>
      <c r="F7" s="31">
        <v>0.3</v>
      </c>
    </row>
    <row r="8" spans="2:5" ht="18" customHeight="1">
      <c r="B8" s="32" t="s">
        <v>7</v>
      </c>
      <c r="C8" s="51">
        <f>IF(C6&lt;0,0,IF(C6&lt;=8000000,C6*F6,IF(C6&gt;8000000,8000000*F6+(C6-8000000)*F7)))</f>
        <v>1440000</v>
      </c>
      <c r="E8" s="34"/>
    </row>
    <row r="9" spans="5:8" ht="18" customHeight="1">
      <c r="E9" s="34"/>
      <c r="H9" s="35" t="s">
        <v>9</v>
      </c>
    </row>
    <row r="10" spans="2:9" ht="18" customHeight="1">
      <c r="B10" s="32" t="s">
        <v>8</v>
      </c>
      <c r="C10" s="51">
        <f>IF(C6&lt;=0,0,IF(C6&lt;=4000000,C6*F11,IF(C6&lt;=8000000,4000000*F11+(C6-4000000)*F12,IF(AND(C6&lt;=25000000,C6&gt;8000000),4000000*F11+(C6-4000000)*F12+(C6-8000000)*F13,IF(C6&gt;25000000,(C6-8000000)*I13+4000000*I11+4000000*I12)))))</f>
        <v>268000</v>
      </c>
      <c r="E10" s="60" t="s">
        <v>2</v>
      </c>
      <c r="F10" s="60"/>
      <c r="H10" s="60" t="s">
        <v>2</v>
      </c>
      <c r="I10" s="60"/>
    </row>
    <row r="11" spans="5:9" ht="18" customHeight="1">
      <c r="E11" s="36" t="s">
        <v>5</v>
      </c>
      <c r="F11" s="37">
        <v>0.027</v>
      </c>
      <c r="H11" s="36" t="s">
        <v>5</v>
      </c>
      <c r="I11" s="38">
        <v>0.0295</v>
      </c>
    </row>
    <row r="12" spans="2:9" ht="18" customHeight="1">
      <c r="B12" s="32" t="s">
        <v>13</v>
      </c>
      <c r="C12" s="51">
        <f>C10*F16</f>
        <v>217080</v>
      </c>
      <c r="E12" s="36" t="s">
        <v>4</v>
      </c>
      <c r="F12" s="37">
        <v>0.04</v>
      </c>
      <c r="H12" s="36" t="s">
        <v>4</v>
      </c>
      <c r="I12" s="39">
        <v>0.04365</v>
      </c>
    </row>
    <row r="13" spans="5:9" ht="18" customHeight="1">
      <c r="E13" s="36" t="s">
        <v>3</v>
      </c>
      <c r="F13" s="37">
        <v>0.053</v>
      </c>
      <c r="H13" s="36" t="s">
        <v>3</v>
      </c>
      <c r="I13" s="38">
        <v>0.0578</v>
      </c>
    </row>
    <row r="14" spans="2:9" ht="18" customHeight="1">
      <c r="B14" s="32" t="s">
        <v>15</v>
      </c>
      <c r="C14" s="51">
        <f>ROUNDDOWN(IF(C8&lt;=10000000,C8*F20,C8*F22),-2)</f>
        <v>249100</v>
      </c>
      <c r="E14" s="40"/>
      <c r="F14" s="41"/>
      <c r="H14" s="40"/>
      <c r="I14" s="42"/>
    </row>
    <row r="15" ht="18" customHeight="1"/>
    <row r="16" spans="2:6" ht="18" customHeight="1">
      <c r="B16" s="32" t="s">
        <v>16</v>
      </c>
      <c r="C16" s="33">
        <v>70000</v>
      </c>
      <c r="E16" s="43" t="s">
        <v>12</v>
      </c>
      <c r="F16" s="44">
        <v>0.81</v>
      </c>
    </row>
    <row r="17" ht="18" customHeight="1" thickBot="1"/>
    <row r="18" spans="2:3" ht="18" customHeight="1" thickBot="1">
      <c r="B18" s="45" t="s">
        <v>28</v>
      </c>
      <c r="C18" s="46">
        <f>SUM(C8:C17)</f>
        <v>2244180</v>
      </c>
    </row>
    <row r="19" spans="2:9" ht="18" customHeight="1">
      <c r="B19" s="14" t="s">
        <v>92</v>
      </c>
      <c r="C19" s="47">
        <f>C18/C6</f>
        <v>0.2805225</v>
      </c>
      <c r="E19" s="60" t="s">
        <v>14</v>
      </c>
      <c r="F19" s="60"/>
      <c r="H19" s="29"/>
      <c r="I19" s="29"/>
    </row>
    <row r="20" spans="5:9" ht="18" customHeight="1">
      <c r="E20" s="54" t="s">
        <v>10</v>
      </c>
      <c r="F20" s="56">
        <v>0.173</v>
      </c>
      <c r="H20" s="40"/>
      <c r="I20" s="41"/>
    </row>
    <row r="21" spans="5:9" ht="18" customHeight="1">
      <c r="E21" s="55"/>
      <c r="F21" s="57"/>
      <c r="H21" s="40"/>
      <c r="I21" s="41"/>
    </row>
    <row r="22" spans="5:9" ht="18" customHeight="1">
      <c r="E22" s="36" t="s">
        <v>11</v>
      </c>
      <c r="F22" s="37">
        <v>0.207</v>
      </c>
      <c r="H22" s="40"/>
      <c r="I22" s="41"/>
    </row>
    <row r="23" spans="5:9" ht="18" customHeight="1">
      <c r="E23" s="40"/>
      <c r="F23" s="41"/>
      <c r="H23" s="40"/>
      <c r="I23" s="41"/>
    </row>
    <row r="24" ht="18" customHeight="1"/>
    <row r="25" spans="5:8" ht="18" customHeight="1">
      <c r="E25" s="60" t="s">
        <v>18</v>
      </c>
      <c r="F25" s="60"/>
      <c r="G25" s="60"/>
      <c r="H25" s="60"/>
    </row>
    <row r="26" spans="5:8" ht="18" customHeight="1">
      <c r="E26" s="48" t="s">
        <v>19</v>
      </c>
      <c r="F26" s="60" t="s">
        <v>21</v>
      </c>
      <c r="G26" s="60"/>
      <c r="H26" s="49" t="s">
        <v>27</v>
      </c>
    </row>
    <row r="27" spans="5:8" ht="18" customHeight="1">
      <c r="E27" s="61" t="s">
        <v>20</v>
      </c>
      <c r="F27" s="53" t="s">
        <v>24</v>
      </c>
      <c r="G27" s="53"/>
      <c r="H27" s="50">
        <v>70000</v>
      </c>
    </row>
    <row r="28" spans="5:8" ht="18" customHeight="1">
      <c r="E28" s="61"/>
      <c r="F28" s="53" t="s">
        <v>25</v>
      </c>
      <c r="G28" s="53"/>
      <c r="H28" s="50">
        <v>140000</v>
      </c>
    </row>
    <row r="29" spans="5:8" ht="18" customHeight="1">
      <c r="E29" s="61" t="s">
        <v>17</v>
      </c>
      <c r="F29" s="53" t="s">
        <v>24</v>
      </c>
      <c r="G29" s="53"/>
      <c r="H29" s="50">
        <v>180000</v>
      </c>
    </row>
    <row r="30" spans="5:8" ht="18" customHeight="1">
      <c r="E30" s="61"/>
      <c r="F30" s="53" t="s">
        <v>25</v>
      </c>
      <c r="G30" s="53"/>
      <c r="H30" s="50">
        <v>200000</v>
      </c>
    </row>
    <row r="31" spans="5:8" ht="18" customHeight="1">
      <c r="E31" s="61" t="s">
        <v>22</v>
      </c>
      <c r="F31" s="53" t="s">
        <v>24</v>
      </c>
      <c r="G31" s="53"/>
      <c r="H31" s="50">
        <v>290000</v>
      </c>
    </row>
    <row r="32" spans="5:8" ht="18" customHeight="1">
      <c r="E32" s="61"/>
      <c r="F32" s="53" t="s">
        <v>25</v>
      </c>
      <c r="G32" s="53"/>
      <c r="H32" s="50">
        <v>530000</v>
      </c>
    </row>
    <row r="33" spans="5:8" ht="18" customHeight="1">
      <c r="E33" s="61" t="s">
        <v>23</v>
      </c>
      <c r="F33" s="53" t="s">
        <v>24</v>
      </c>
      <c r="G33" s="53"/>
      <c r="H33" s="50">
        <v>950000</v>
      </c>
    </row>
    <row r="34" spans="5:8" ht="18" customHeight="1">
      <c r="E34" s="61"/>
      <c r="F34" s="53" t="s">
        <v>25</v>
      </c>
      <c r="G34" s="53"/>
      <c r="H34" s="50">
        <v>2290000</v>
      </c>
    </row>
    <row r="35" spans="5:8" ht="18" customHeight="1">
      <c r="E35" s="61" t="s">
        <v>26</v>
      </c>
      <c r="F35" s="53" t="s">
        <v>24</v>
      </c>
      <c r="G35" s="53"/>
      <c r="H35" s="50">
        <v>1210000</v>
      </c>
    </row>
    <row r="36" spans="5:8" ht="18" customHeight="1">
      <c r="E36" s="61"/>
      <c r="F36" s="53" t="s">
        <v>25</v>
      </c>
      <c r="G36" s="53"/>
      <c r="H36" s="50">
        <v>3800000</v>
      </c>
    </row>
    <row r="37" ht="18" customHeight="1">
      <c r="F37" s="19"/>
    </row>
    <row r="38" ht="14.25" customHeight="1">
      <c r="F38" s="19"/>
    </row>
    <row r="39" spans="2:5" ht="13.5">
      <c r="B39" s="19"/>
      <c r="C39" s="1"/>
      <c r="E39" s="19"/>
    </row>
    <row r="40" spans="2:7" ht="15">
      <c r="B40" s="19"/>
      <c r="C40" s="1"/>
      <c r="E40" s="19"/>
      <c r="G40" s="28"/>
    </row>
    <row r="41" ht="14.25" customHeight="1">
      <c r="F41" s="19"/>
    </row>
  </sheetData>
  <sheetProtection sheet="1"/>
  <mergeCells count="23">
    <mergeCell ref="E33:E34"/>
    <mergeCell ref="F33:G33"/>
    <mergeCell ref="F34:G34"/>
    <mergeCell ref="F35:G35"/>
    <mergeCell ref="F36:G36"/>
    <mergeCell ref="E35:E36"/>
    <mergeCell ref="F32:G32"/>
    <mergeCell ref="E27:E28"/>
    <mergeCell ref="E29:E30"/>
    <mergeCell ref="E25:H25"/>
    <mergeCell ref="F26:G26"/>
    <mergeCell ref="E31:E32"/>
    <mergeCell ref="F27:G27"/>
    <mergeCell ref="F28:G28"/>
    <mergeCell ref="F29:G29"/>
    <mergeCell ref="F30:G30"/>
    <mergeCell ref="F31:G31"/>
    <mergeCell ref="E20:E21"/>
    <mergeCell ref="F20:F21"/>
    <mergeCell ref="E5:F5"/>
    <mergeCell ref="E10:F10"/>
    <mergeCell ref="H10:I10"/>
    <mergeCell ref="E19:F1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2010-01-28T13:49:00Z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